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DEFINITIVA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3" l="1"/>
  <c r="G16" i="3" l="1"/>
  <c r="E40" i="3"/>
  <c r="G15" i="3"/>
  <c r="D40" i="3"/>
  <c r="G50" i="3" l="1"/>
  <c r="F50" i="3"/>
  <c r="E50" i="3"/>
  <c r="D50" i="3"/>
  <c r="C50" i="3"/>
  <c r="H49" i="3"/>
  <c r="H48" i="3"/>
  <c r="H47" i="3"/>
  <c r="F44" i="3"/>
  <c r="H43" i="3"/>
  <c r="H42" i="3"/>
  <c r="F41" i="3"/>
  <c r="H41" i="3" s="1"/>
  <c r="H40" i="3"/>
  <c r="F39" i="3"/>
  <c r="H38" i="3"/>
  <c r="H37" i="3"/>
  <c r="H36" i="3"/>
  <c r="C35" i="3"/>
  <c r="H35" i="3" s="1"/>
  <c r="G34" i="3"/>
  <c r="H34" i="3" s="1"/>
  <c r="H33" i="3"/>
  <c r="H32" i="3"/>
  <c r="H31" i="3"/>
  <c r="F30" i="3"/>
  <c r="F29" i="3"/>
  <c r="H29" i="3" s="1"/>
  <c r="H28" i="3"/>
  <c r="F27" i="3"/>
  <c r="H27" i="3" s="1"/>
  <c r="H26" i="3"/>
  <c r="F25" i="3"/>
  <c r="H25" i="3" s="1"/>
  <c r="F24" i="3"/>
  <c r="E24" i="3"/>
  <c r="G23" i="3"/>
  <c r="H23" i="3" s="1"/>
  <c r="F22" i="3"/>
  <c r="H22" i="3" s="1"/>
  <c r="C21" i="3"/>
  <c r="H21" i="3" s="1"/>
  <c r="H20" i="3"/>
  <c r="F19" i="3"/>
  <c r="H19" i="3" s="1"/>
  <c r="F18" i="3"/>
  <c r="H18" i="3" s="1"/>
  <c r="F17" i="3"/>
  <c r="H17" i="3" s="1"/>
  <c r="F16" i="3"/>
  <c r="E16" i="3"/>
  <c r="F15" i="3"/>
  <c r="H15" i="3" s="1"/>
  <c r="F14" i="3"/>
  <c r="H14" i="3" s="1"/>
  <c r="H13" i="3"/>
  <c r="H12" i="3"/>
  <c r="F11" i="3"/>
  <c r="C11" i="3"/>
  <c r="D45" i="3" s="1"/>
  <c r="H10" i="3"/>
  <c r="H9" i="3"/>
  <c r="H8" i="3"/>
  <c r="F7" i="3"/>
  <c r="H7" i="3" s="1"/>
  <c r="F6" i="3"/>
  <c r="H6" i="3" s="1"/>
  <c r="G5" i="3"/>
  <c r="H5" i="3" s="1"/>
  <c r="G4" i="3"/>
  <c r="F3" i="3"/>
  <c r="H2" i="3"/>
  <c r="H24" i="3" l="1"/>
  <c r="H11" i="3"/>
  <c r="H44" i="3"/>
  <c r="H16" i="3"/>
  <c r="F45" i="3"/>
  <c r="H4" i="3"/>
  <c r="C45" i="3"/>
  <c r="H3" i="3"/>
  <c r="H45" i="3" s="1"/>
  <c r="H52" i="3" s="1"/>
  <c r="H30" i="3"/>
  <c r="H39" i="3"/>
  <c r="E45" i="3"/>
  <c r="G45" i="3" l="1"/>
</calcChain>
</file>

<file path=xl/sharedStrings.xml><?xml version="1.0" encoding="utf-8"?>
<sst xmlns="http://schemas.openxmlformats.org/spreadsheetml/2006/main" count="96" uniqueCount="92">
  <si>
    <t>PROVEEDOR</t>
  </si>
  <si>
    <t>Total IX Legislatura</t>
  </si>
  <si>
    <t>AGRONEWS CASTILLA Y LEÓN, S.L.</t>
  </si>
  <si>
    <t>ALNUAR 2.000, S.L.</t>
  </si>
  <si>
    <t>AUDIOVISUAL ESPAÑOLA 2000, S.A.</t>
  </si>
  <si>
    <t>CASTILLA Y LEON RADIO S.A.</t>
  </si>
  <si>
    <t>CEIZAMORA69 S.L.</t>
  </si>
  <si>
    <t>COMERCIALIZACIÓN DE MEDIOS DE CASTILLA Y LEÓN</t>
  </si>
  <si>
    <t>DESDE LEON AL MUNDO, S.L.</t>
  </si>
  <si>
    <t>DIARIO ABC S.L.</t>
  </si>
  <si>
    <t>DIARIO DE BURGOS S.A. UNIPERSONAL</t>
  </si>
  <si>
    <t>DIARIO DE LEÓN</t>
  </si>
  <si>
    <t>DIARIO DE SALAMANCA SL</t>
  </si>
  <si>
    <t>DIGITAL ZAMORA 24 HORAS S.L.</t>
  </si>
  <si>
    <t>EDICIONES DESDESORIA S.C.</t>
  </si>
  <si>
    <t>EL DÍA DE CASTILLA Y LEÓN, S.L.</t>
  </si>
  <si>
    <t>EL NORTE DE CASTILLA S.A.</t>
  </si>
  <si>
    <t>FERNÁNDEZ LÓPEZ, DIEGO</t>
  </si>
  <si>
    <t>GRUPO NOROESTE EN RED</t>
  </si>
  <si>
    <t>HECHO NOTICIABLE</t>
  </si>
  <si>
    <t>HERVÁS HERNÁNDEZ, JUAN CARLOS</t>
  </si>
  <si>
    <t>LA OPINIÓN DE ZAMORA S.A.U.</t>
  </si>
  <si>
    <t>LEADER MEDIA S.L.</t>
  </si>
  <si>
    <t>MEDIADOS CASTILLA Y LEÓN, S.L.</t>
  </si>
  <si>
    <t>MIGUEL PINTO, CARLOS DE</t>
  </si>
  <si>
    <t>NUBIS DIGITAL, S.L.</t>
  </si>
  <si>
    <t>NUVCOP AUDIOVISUAL ADVERTISING MARKETING, S.L.</t>
  </si>
  <si>
    <t>ON MEDIA NEWS, S.L.</t>
  </si>
  <si>
    <t>POSTMAN PUBLICIDAD S.L.</t>
  </si>
  <si>
    <t>PUBLIALBOR S.L.</t>
  </si>
  <si>
    <t>RADIO ARLANZÓN</t>
  </si>
  <si>
    <t>RADIO POPULAR SA COPE</t>
  </si>
  <si>
    <t>RADIO TELEVISION CASTILLA Y LEON S.A.</t>
  </si>
  <si>
    <t>SERVICIOS GENERALES DE COMUNICACIÓN Y GESTIÓN, S.L.</t>
  </si>
  <si>
    <t>SOCIEDAD ESPAÑOLA DE RADIODIFUSION S.L.</t>
  </si>
  <si>
    <t>SORIA NOTICIAS S.L.</t>
  </si>
  <si>
    <t>TRIBUNA CONTENIDOS DIGITALES S.L.</t>
  </si>
  <si>
    <t>TRIBUNA UNIVERSITARIA</t>
  </si>
  <si>
    <t>UNIPREX S.A.U.</t>
  </si>
  <si>
    <t>SERVICIO DE AGENCIAS</t>
  </si>
  <si>
    <t>AGENCIA EFE</t>
  </si>
  <si>
    <t>AGENCIA ICAL</t>
  </si>
  <si>
    <t>AGENCIA EUROPA PRESS</t>
  </si>
  <si>
    <t>TOTAL AGENCIAS</t>
  </si>
  <si>
    <t xml:space="preserve">GRUPO PROMOTOR SALMANTINO, S.A.    </t>
  </si>
  <si>
    <t>SILICON RADIO</t>
  </si>
  <si>
    <t>NOMBRE COMERCIAL</t>
  </si>
  <si>
    <t>AGRONEWS CASTILLA Y LEÓN</t>
  </si>
  <si>
    <t>LA NUEVA CRÓNICA</t>
  </si>
  <si>
    <t>LA RAZÓN</t>
  </si>
  <si>
    <t>BURGOSCONECTA.ES</t>
  </si>
  <si>
    <t>LEONOTICIAS</t>
  </si>
  <si>
    <t>ZAMORA 24 HORAS</t>
  </si>
  <si>
    <t>DESDESORIA</t>
  </si>
  <si>
    <t>EL ADELANTADO DE SEGOVIA</t>
  </si>
  <si>
    <t>EL NORTE DE CASTILLA</t>
  </si>
  <si>
    <t>INFOBIERZO</t>
  </si>
  <si>
    <t>EL BIERZO DIGITAL</t>
  </si>
  <si>
    <t>LA GACETA DE SALAMANCA</t>
  </si>
  <si>
    <t>EL MIRÓN DE SORIA</t>
  </si>
  <si>
    <t>LA OPINIÓN DE ZAMORA</t>
  </si>
  <si>
    <t>AVILARED.COM</t>
  </si>
  <si>
    <t>GRUPO INTERECONOMÍA</t>
  </si>
  <si>
    <t>GENTE</t>
  </si>
  <si>
    <t>SALAMANCA 24 HORAS</t>
  </si>
  <si>
    <t>COPE</t>
  </si>
  <si>
    <t>ILEON</t>
  </si>
  <si>
    <t>CADENA SER</t>
  </si>
  <si>
    <t>TRIBUNA DE SALAMANCA</t>
  </si>
  <si>
    <t>ONDACERO</t>
  </si>
  <si>
    <t>ZAMORA NEWS</t>
  </si>
  <si>
    <t>DIARIO ABC</t>
  </si>
  <si>
    <t>SORIA NOTICIAS</t>
  </si>
  <si>
    <t xml:space="preserve">CANAL 54 </t>
  </si>
  <si>
    <t>EL MUNDO DIARIO DE CYL</t>
  </si>
  <si>
    <t>EL PERIÓDICO DE CASTILLA Y LEÓN</t>
  </si>
  <si>
    <t>EL DIA DE CASTILLA Y LEÓN</t>
  </si>
  <si>
    <t>NOTICIAS CYL</t>
  </si>
  <si>
    <t>NOTICIAS BURGOS.COM</t>
  </si>
  <si>
    <t>RTVCYL</t>
  </si>
  <si>
    <t>PROMECAL</t>
  </si>
  <si>
    <t xml:space="preserve">DIARIO DE SALAMANCA </t>
  </si>
  <si>
    <t>DIARIO DE BURGOS</t>
  </si>
  <si>
    <t>HERALDO DE SORIA</t>
  </si>
  <si>
    <t>RADIO INTERECONOMÍA</t>
  </si>
  <si>
    <t>SERVICIOS DE PRENSA COMUNES, S.L.U. (PROMECAL)</t>
  </si>
  <si>
    <t xml:space="preserve">esRADIO CASTILLA Y LEÓN </t>
  </si>
  <si>
    <t>EDITORIAL CASTELLA DE IMPRESIONES y MULTIPRENSA CASTILLA Y LEÓN S.L.</t>
  </si>
  <si>
    <t>SORIA IMPRESIÓN S.A., METHA GESTION Y MEDIOS S.L.U., y BLUE MEDIA COMUNICACIÓN S.L.U.</t>
  </si>
  <si>
    <t>EL ADELANTADO DE SEGOVIA S.L. y AGENCIA DE NOTICIAS CLAMORES S.L.</t>
  </si>
  <si>
    <t>TOTAL PUBLICIDAD</t>
  </si>
  <si>
    <t>TOTAL MEDIOS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</si>
</sst>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" fontId="1" fillId="0" borderId="2" xfId="0" applyNumberFormat="1" applyFont="1" applyBorder="1"/>
    <xf numFmtId="49" fontId="0" fillId="0" borderId="3" xfId="0" applyNumberFormat="1" applyBorder="1"/>
    <xf numFmtId="164" fontId="0" fillId="0" borderId="3" xfId="0" applyNumberFormat="1" applyBorder="1"/>
    <xf numFmtId="49" fontId="0" fillId="0" borderId="2" xfId="0" applyNumberFormat="1" applyBorder="1"/>
    <xf numFmtId="164" fontId="0" fillId="0" borderId="2" xfId="0" applyNumberFormat="1" applyBorder="1" applyAlignment="1">
      <alignment horizontal="right"/>
    </xf>
    <xf numFmtId="4" fontId="0" fillId="0" borderId="2" xfId="0" applyNumberFormat="1" applyBorder="1"/>
    <xf numFmtId="164" fontId="0" fillId="0" borderId="2" xfId="0" applyNumberFormat="1" applyBorder="1"/>
    <xf numFmtId="49" fontId="0" fillId="0" borderId="1" xfId="0" applyNumberFormat="1" applyBorder="1"/>
    <xf numFmtId="164" fontId="0" fillId="0" borderId="1" xfId="0" applyNumberFormat="1" applyBorder="1" applyAlignment="1">
      <alignment horizontal="right"/>
    </xf>
    <xf numFmtId="164" fontId="0" fillId="0" borderId="2" xfId="0" applyNumberFormat="1" applyFont="1" applyBorder="1" applyAlignment="1">
      <alignment horizontal="right"/>
    </xf>
    <xf numFmtId="4" fontId="0" fillId="0" borderId="0" xfId="0" applyNumberFormat="1"/>
    <xf numFmtId="164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/>
    <xf numFmtId="49" fontId="0" fillId="0" borderId="3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64" fontId="2" fillId="0" borderId="3" xfId="0" applyNumberFormat="1" applyFont="1" applyBorder="1"/>
    <xf numFmtId="4" fontId="2" fillId="0" borderId="3" xfId="0" applyNumberFormat="1" applyFont="1" applyBorder="1"/>
    <xf numFmtId="164" fontId="2" fillId="0" borderId="2" xfId="0" applyNumberFormat="1" applyFont="1" applyBorder="1" applyAlignment="1">
      <alignment horizontal="right"/>
    </xf>
    <xf numFmtId="4" fontId="2" fillId="0" borderId="2" xfId="0" applyNumberFormat="1" applyFont="1" applyBorder="1"/>
    <xf numFmtId="164" fontId="2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 wrapText="1"/>
    </xf>
    <xf numFmtId="164" fontId="1" fillId="0" borderId="1" xfId="0" applyNumberFormat="1" applyFont="1" applyBorder="1"/>
    <xf numFmtId="4" fontId="1" fillId="0" borderId="1" xfId="0" applyNumberFormat="1" applyFont="1" applyBorder="1"/>
    <xf numFmtId="0" fontId="0" fillId="0" borderId="9" xfId="0" applyBorder="1"/>
    <xf numFmtId="0" fontId="1" fillId="0" borderId="7" xfId="0" applyFont="1" applyBorder="1"/>
    <xf numFmtId="0" fontId="1" fillId="0" borderId="8" xfId="0" applyFont="1" applyBorder="1"/>
    <xf numFmtId="49" fontId="1" fillId="0" borderId="4" xfId="0" applyNumberFormat="1" applyFont="1" applyBorder="1"/>
    <xf numFmtId="49" fontId="1" fillId="0" borderId="6" xfId="0" applyNumberFormat="1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 applyAlignment="1">
      <alignment horizontal="center"/>
    </xf>
    <xf numFmtId="0" fontId="0" fillId="0" borderId="4" xfId="0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workbookViewId="0"/>
  </sheetViews>
  <sheetFormatPr baseColWidth="10" defaultRowHeight="15" x14ac:dyDescent="0.25"/>
  <cols>
    <col min="1" max="1" width="53" bestFit="1" customWidth="1"/>
    <col min="2" max="2" width="31.140625" bestFit="1" customWidth="1"/>
    <col min="3" max="3" width="11.42578125" customWidth="1"/>
    <col min="5" max="5" width="11.5703125" bestFit="1" customWidth="1"/>
    <col min="7" max="7" width="11.5703125" bestFit="1" customWidth="1"/>
    <col min="8" max="8" width="14.7109375" bestFit="1" customWidth="1"/>
  </cols>
  <sheetData>
    <row r="1" spans="1:8" ht="30" x14ac:dyDescent="0.25">
      <c r="A1" s="23" t="s">
        <v>0</v>
      </c>
      <c r="B1" s="24" t="s">
        <v>46</v>
      </c>
      <c r="C1" s="24">
        <v>2015</v>
      </c>
      <c r="D1" s="24">
        <v>2016</v>
      </c>
      <c r="E1" s="24">
        <v>2017</v>
      </c>
      <c r="F1" s="24">
        <v>2018</v>
      </c>
      <c r="G1" s="24">
        <v>2019</v>
      </c>
      <c r="H1" s="25" t="s">
        <v>1</v>
      </c>
    </row>
    <row r="2" spans="1:8" x14ac:dyDescent="0.25">
      <c r="A2" s="2" t="s">
        <v>2</v>
      </c>
      <c r="B2" s="14" t="s">
        <v>47</v>
      </c>
      <c r="C2" s="3"/>
      <c r="D2" s="3"/>
      <c r="E2" s="18"/>
      <c r="F2" s="18">
        <v>2299</v>
      </c>
      <c r="G2" s="18"/>
      <c r="H2" s="19">
        <f t="shared" ref="H2:H44" si="0">SUM(C2:G2)</f>
        <v>2299</v>
      </c>
    </row>
    <row r="3" spans="1:8" x14ac:dyDescent="0.25">
      <c r="A3" s="4" t="s">
        <v>3</v>
      </c>
      <c r="B3" s="15" t="s">
        <v>48</v>
      </c>
      <c r="C3" s="5"/>
      <c r="D3" s="5"/>
      <c r="E3" s="20">
        <v>2420</v>
      </c>
      <c r="F3" s="20">
        <f>3000+3000</f>
        <v>6000</v>
      </c>
      <c r="G3" s="20">
        <v>5630</v>
      </c>
      <c r="H3" s="21">
        <f t="shared" si="0"/>
        <v>14050</v>
      </c>
    </row>
    <row r="4" spans="1:8" x14ac:dyDescent="0.25">
      <c r="A4" s="4" t="s">
        <v>4</v>
      </c>
      <c r="B4" s="15" t="s">
        <v>49</v>
      </c>
      <c r="C4" s="5"/>
      <c r="D4" s="5">
        <v>1500</v>
      </c>
      <c r="E4" s="20">
        <v>20039.43</v>
      </c>
      <c r="F4" s="20">
        <v>11972.01</v>
      </c>
      <c r="G4" s="20">
        <f>3000+229.2</f>
        <v>3229.2</v>
      </c>
      <c r="H4" s="21">
        <f t="shared" si="0"/>
        <v>36740.639999999999</v>
      </c>
    </row>
    <row r="5" spans="1:8" x14ac:dyDescent="0.25">
      <c r="A5" s="4" t="s">
        <v>5</v>
      </c>
      <c r="B5" s="15" t="s">
        <v>86</v>
      </c>
      <c r="C5" s="5"/>
      <c r="D5" s="5">
        <v>9475.5</v>
      </c>
      <c r="E5" s="20">
        <v>7527</v>
      </c>
      <c r="F5" s="20">
        <v>18000</v>
      </c>
      <c r="G5" s="20">
        <f>10500+1000</f>
        <v>11500</v>
      </c>
      <c r="H5" s="21">
        <f t="shared" si="0"/>
        <v>46502.5</v>
      </c>
    </row>
    <row r="6" spans="1:8" x14ac:dyDescent="0.25">
      <c r="A6" s="4" t="s">
        <v>6</v>
      </c>
      <c r="B6" s="15" t="s">
        <v>70</v>
      </c>
      <c r="C6" s="7"/>
      <c r="D6" s="7"/>
      <c r="E6" s="22"/>
      <c r="F6" s="22">
        <f>484+484</f>
        <v>968</v>
      </c>
      <c r="G6" s="22">
        <v>484</v>
      </c>
      <c r="H6" s="21">
        <f t="shared" si="0"/>
        <v>1452</v>
      </c>
    </row>
    <row r="7" spans="1:8" x14ac:dyDescent="0.25">
      <c r="A7" s="4" t="s">
        <v>7</v>
      </c>
      <c r="B7" s="15" t="s">
        <v>50</v>
      </c>
      <c r="C7" s="7"/>
      <c r="D7" s="7"/>
      <c r="E7" s="22"/>
      <c r="F7" s="22">
        <f>193.6+968</f>
        <v>1161.5999999999999</v>
      </c>
      <c r="G7" s="22"/>
      <c r="H7" s="21">
        <f t="shared" si="0"/>
        <v>1161.5999999999999</v>
      </c>
    </row>
    <row r="8" spans="1:8" x14ac:dyDescent="0.25">
      <c r="A8" s="4" t="s">
        <v>8</v>
      </c>
      <c r="B8" s="15" t="s">
        <v>51</v>
      </c>
      <c r="C8" s="7"/>
      <c r="D8" s="7"/>
      <c r="E8" s="22"/>
      <c r="F8" s="22"/>
      <c r="G8" s="22">
        <v>3000</v>
      </c>
      <c r="H8" s="21">
        <f t="shared" si="0"/>
        <v>3000</v>
      </c>
    </row>
    <row r="9" spans="1:8" x14ac:dyDescent="0.25">
      <c r="A9" s="4" t="s">
        <v>9</v>
      </c>
      <c r="B9" s="15" t="s">
        <v>71</v>
      </c>
      <c r="C9" s="5">
        <v>5996.96</v>
      </c>
      <c r="D9" s="5">
        <v>4499.97</v>
      </c>
      <c r="E9" s="20">
        <v>3146</v>
      </c>
      <c r="F9" s="20">
        <v>39880</v>
      </c>
      <c r="G9" s="20">
        <v>30144.98</v>
      </c>
      <c r="H9" s="21">
        <f t="shared" si="0"/>
        <v>83667.91</v>
      </c>
    </row>
    <row r="10" spans="1:8" x14ac:dyDescent="0.25">
      <c r="A10" s="4" t="s">
        <v>10</v>
      </c>
      <c r="B10" s="15" t="s">
        <v>82</v>
      </c>
      <c r="C10" s="5"/>
      <c r="D10" s="5">
        <v>1210</v>
      </c>
      <c r="E10" s="20"/>
      <c r="F10" s="20"/>
      <c r="G10" s="20"/>
      <c r="H10" s="21">
        <f t="shared" si="0"/>
        <v>1210</v>
      </c>
    </row>
    <row r="11" spans="1:8" x14ac:dyDescent="0.25">
      <c r="A11" s="4" t="s">
        <v>11</v>
      </c>
      <c r="B11" s="15" t="s">
        <v>11</v>
      </c>
      <c r="C11" s="5">
        <f>1875.79+1500.63+1875.79+1500.63+1500.63</f>
        <v>8253.4700000000012</v>
      </c>
      <c r="D11" s="5">
        <v>11370.11</v>
      </c>
      <c r="E11" s="20">
        <v>1669.8</v>
      </c>
      <c r="F11" s="20">
        <f>19999.44+18000+9999.44</f>
        <v>47998.880000000005</v>
      </c>
      <c r="G11" s="20">
        <v>1998.92</v>
      </c>
      <c r="H11" s="21">
        <f t="shared" si="0"/>
        <v>71291.180000000008</v>
      </c>
    </row>
    <row r="12" spans="1:8" x14ac:dyDescent="0.25">
      <c r="A12" s="4" t="s">
        <v>12</v>
      </c>
      <c r="B12" s="15" t="s">
        <v>81</v>
      </c>
      <c r="C12" s="5"/>
      <c r="D12" s="5"/>
      <c r="E12" s="20">
        <v>423.5</v>
      </c>
      <c r="F12" s="20">
        <v>423.5</v>
      </c>
      <c r="G12" s="20">
        <v>423.5</v>
      </c>
      <c r="H12" s="21">
        <f t="shared" si="0"/>
        <v>1270.5</v>
      </c>
    </row>
    <row r="13" spans="1:8" x14ac:dyDescent="0.25">
      <c r="A13" s="4" t="s">
        <v>13</v>
      </c>
      <c r="B13" s="15" t="s">
        <v>52</v>
      </c>
      <c r="C13" s="5"/>
      <c r="D13" s="5"/>
      <c r="E13" s="20">
        <v>2526.48</v>
      </c>
      <c r="F13" s="20">
        <v>2526.48</v>
      </c>
      <c r="G13" s="20">
        <v>2526.48</v>
      </c>
      <c r="H13" s="21">
        <f t="shared" si="0"/>
        <v>7579.4400000000005</v>
      </c>
    </row>
    <row r="14" spans="1:8" x14ac:dyDescent="0.25">
      <c r="A14" s="4" t="s">
        <v>14</v>
      </c>
      <c r="B14" s="15" t="s">
        <v>53</v>
      </c>
      <c r="C14" s="7"/>
      <c r="D14" s="7"/>
      <c r="E14" s="22"/>
      <c r="F14" s="22">
        <f>169.4+169.4</f>
        <v>338.8</v>
      </c>
      <c r="G14" s="22">
        <v>169.4</v>
      </c>
      <c r="H14" s="21">
        <f t="shared" si="0"/>
        <v>508.20000000000005</v>
      </c>
    </row>
    <row r="15" spans="1:8" x14ac:dyDescent="0.25">
      <c r="A15" s="4" t="s">
        <v>87</v>
      </c>
      <c r="B15" s="17" t="s">
        <v>74</v>
      </c>
      <c r="C15" s="5"/>
      <c r="D15" s="5">
        <v>16724.25</v>
      </c>
      <c r="E15" s="20">
        <v>38729.980000000003</v>
      </c>
      <c r="F15" s="20">
        <f>23310+16940</f>
        <v>40250</v>
      </c>
      <c r="G15" s="20">
        <f>2000+14000</f>
        <v>16000</v>
      </c>
      <c r="H15" s="21">
        <f t="shared" si="0"/>
        <v>111704.23000000001</v>
      </c>
    </row>
    <row r="16" spans="1:8" x14ac:dyDescent="0.25">
      <c r="A16" s="4" t="s">
        <v>89</v>
      </c>
      <c r="B16" s="17" t="s">
        <v>54</v>
      </c>
      <c r="C16" s="5"/>
      <c r="D16" s="5"/>
      <c r="E16" s="20">
        <f>12177.99+1600</f>
        <v>13777.99</v>
      </c>
      <c r="F16" s="20">
        <f>3999.99+15369.99</f>
        <v>19369.98</v>
      </c>
      <c r="G16" s="20">
        <f>6000+1000</f>
        <v>7000</v>
      </c>
      <c r="H16" s="21">
        <f t="shared" si="0"/>
        <v>40147.97</v>
      </c>
    </row>
    <row r="17" spans="1:8" x14ac:dyDescent="0.25">
      <c r="A17" s="4" t="s">
        <v>15</v>
      </c>
      <c r="B17" s="17" t="s">
        <v>76</v>
      </c>
      <c r="C17" s="7"/>
      <c r="D17" s="7"/>
      <c r="E17" s="22"/>
      <c r="F17" s="22">
        <f>1434+1815</f>
        <v>3249</v>
      </c>
      <c r="G17" s="22"/>
      <c r="H17" s="21">
        <f t="shared" si="0"/>
        <v>3249</v>
      </c>
    </row>
    <row r="18" spans="1:8" x14ac:dyDescent="0.25">
      <c r="A18" s="4" t="s">
        <v>16</v>
      </c>
      <c r="B18" s="17" t="s">
        <v>55</v>
      </c>
      <c r="C18" s="5"/>
      <c r="D18" s="5">
        <v>8000</v>
      </c>
      <c r="E18" s="20">
        <v>12235</v>
      </c>
      <c r="F18" s="20">
        <f>2420+3630+11999.99</f>
        <v>18049.989999999998</v>
      </c>
      <c r="G18" s="20">
        <v>28619.98</v>
      </c>
      <c r="H18" s="21">
        <f t="shared" si="0"/>
        <v>66904.97</v>
      </c>
    </row>
    <row r="19" spans="1:8" x14ac:dyDescent="0.25">
      <c r="A19" s="4" t="s">
        <v>17</v>
      </c>
      <c r="B19" s="17" t="s">
        <v>56</v>
      </c>
      <c r="C19" s="5"/>
      <c r="D19" s="5"/>
      <c r="E19" s="20"/>
      <c r="F19" s="20">
        <f>1161.6+1161.6</f>
        <v>2323.1999999999998</v>
      </c>
      <c r="G19" s="20">
        <v>2323.1999999999998</v>
      </c>
      <c r="H19" s="21">
        <f t="shared" si="0"/>
        <v>4646.3999999999996</v>
      </c>
    </row>
    <row r="20" spans="1:8" x14ac:dyDescent="0.25">
      <c r="A20" s="4" t="s">
        <v>18</v>
      </c>
      <c r="B20" s="17" t="s">
        <v>57</v>
      </c>
      <c r="C20" s="7"/>
      <c r="D20" s="7"/>
      <c r="E20" s="22"/>
      <c r="F20" s="22">
        <v>1452</v>
      </c>
      <c r="G20" s="22">
        <v>1452</v>
      </c>
      <c r="H20" s="21">
        <f t="shared" si="0"/>
        <v>2904</v>
      </c>
    </row>
    <row r="21" spans="1:8" x14ac:dyDescent="0.25">
      <c r="A21" s="4" t="s">
        <v>44</v>
      </c>
      <c r="B21" s="17" t="s">
        <v>58</v>
      </c>
      <c r="C21" s="10">
        <f>1815+11999.99</f>
        <v>13814.99</v>
      </c>
      <c r="D21" s="5">
        <v>27000</v>
      </c>
      <c r="E21" s="20">
        <v>15949.99</v>
      </c>
      <c r="F21" s="20">
        <v>18000</v>
      </c>
      <c r="G21" s="20">
        <v>43999.98</v>
      </c>
      <c r="H21" s="21">
        <f t="shared" si="0"/>
        <v>118764.95999999999</v>
      </c>
    </row>
    <row r="22" spans="1:8" x14ac:dyDescent="0.25">
      <c r="A22" s="4" t="s">
        <v>19</v>
      </c>
      <c r="B22" s="17" t="s">
        <v>19</v>
      </c>
      <c r="C22" s="7"/>
      <c r="D22" s="7"/>
      <c r="E22" s="22"/>
      <c r="F22" s="22">
        <f>300+151.25</f>
        <v>451.25</v>
      </c>
      <c r="G22" s="22"/>
      <c r="H22" s="21">
        <f t="shared" si="0"/>
        <v>451.25</v>
      </c>
    </row>
    <row r="23" spans="1:8" x14ac:dyDescent="0.25">
      <c r="A23" s="4" t="s">
        <v>20</v>
      </c>
      <c r="B23" s="17" t="s">
        <v>59</v>
      </c>
      <c r="C23" s="7"/>
      <c r="D23" s="7"/>
      <c r="E23" s="22"/>
      <c r="F23" s="22">
        <v>181.5</v>
      </c>
      <c r="G23" s="22">
        <f>181.5+363</f>
        <v>544.5</v>
      </c>
      <c r="H23" s="21">
        <f t="shared" si="0"/>
        <v>726</v>
      </c>
    </row>
    <row r="24" spans="1:8" x14ac:dyDescent="0.25">
      <c r="A24" s="4" t="s">
        <v>21</v>
      </c>
      <c r="B24" s="17" t="s">
        <v>60</v>
      </c>
      <c r="C24" s="5"/>
      <c r="D24" s="5"/>
      <c r="E24" s="20">
        <f>7025+1199.99</f>
        <v>8224.99</v>
      </c>
      <c r="F24" s="20">
        <f>3999.99+7577.19</f>
        <v>11577.18</v>
      </c>
      <c r="G24" s="20">
        <v>1000</v>
      </c>
      <c r="H24" s="21">
        <f t="shared" si="0"/>
        <v>20802.169999999998</v>
      </c>
    </row>
    <row r="25" spans="1:8" x14ac:dyDescent="0.25">
      <c r="A25" s="4" t="s">
        <v>22</v>
      </c>
      <c r="B25" s="17" t="s">
        <v>77</v>
      </c>
      <c r="C25" s="7"/>
      <c r="D25" s="7"/>
      <c r="E25" s="22"/>
      <c r="F25" s="22">
        <f>505.18+505.18</f>
        <v>1010.36</v>
      </c>
      <c r="G25" s="22">
        <v>1936</v>
      </c>
      <c r="H25" s="21">
        <f t="shared" si="0"/>
        <v>2946.36</v>
      </c>
    </row>
    <row r="26" spans="1:8" x14ac:dyDescent="0.25">
      <c r="A26" s="4" t="s">
        <v>23</v>
      </c>
      <c r="B26" s="17" t="s">
        <v>78</v>
      </c>
      <c r="C26" s="7"/>
      <c r="D26" s="7"/>
      <c r="E26" s="22"/>
      <c r="F26" s="22"/>
      <c r="G26" s="22">
        <v>580.79999999999995</v>
      </c>
      <c r="H26" s="21">
        <f t="shared" si="0"/>
        <v>580.79999999999995</v>
      </c>
    </row>
    <row r="27" spans="1:8" x14ac:dyDescent="0.25">
      <c r="A27" s="4" t="s">
        <v>24</v>
      </c>
      <c r="B27" s="17" t="s">
        <v>61</v>
      </c>
      <c r="C27" s="5"/>
      <c r="D27" s="5"/>
      <c r="E27" s="20"/>
      <c r="F27" s="20">
        <f>598.95+598.95</f>
        <v>1197.9000000000001</v>
      </c>
      <c r="G27" s="20"/>
      <c r="H27" s="21">
        <f t="shared" si="0"/>
        <v>1197.9000000000001</v>
      </c>
    </row>
    <row r="28" spans="1:8" x14ac:dyDescent="0.25">
      <c r="A28" s="4" t="s">
        <v>25</v>
      </c>
      <c r="B28" s="17" t="s">
        <v>75</v>
      </c>
      <c r="C28" s="7"/>
      <c r="D28" s="7"/>
      <c r="E28" s="22"/>
      <c r="F28" s="22"/>
      <c r="G28" s="22">
        <v>1815</v>
      </c>
      <c r="H28" s="21">
        <f t="shared" si="0"/>
        <v>1815</v>
      </c>
    </row>
    <row r="29" spans="1:8" x14ac:dyDescent="0.25">
      <c r="A29" s="4" t="s">
        <v>26</v>
      </c>
      <c r="B29" s="17" t="s">
        <v>62</v>
      </c>
      <c r="C29" s="5"/>
      <c r="D29" s="5"/>
      <c r="E29" s="20">
        <v>748.99</v>
      </c>
      <c r="F29" s="20">
        <f>1499.99+748.99</f>
        <v>2248.98</v>
      </c>
      <c r="G29" s="20"/>
      <c r="H29" s="21">
        <f t="shared" si="0"/>
        <v>2997.9700000000003</v>
      </c>
    </row>
    <row r="30" spans="1:8" x14ac:dyDescent="0.25">
      <c r="A30" s="4" t="s">
        <v>27</v>
      </c>
      <c r="B30" s="17" t="s">
        <v>63</v>
      </c>
      <c r="C30" s="7"/>
      <c r="D30" s="7"/>
      <c r="E30" s="22"/>
      <c r="F30" s="22">
        <f>2468.4+2468.4</f>
        <v>4936.8</v>
      </c>
      <c r="G30" s="22">
        <v>23085.59</v>
      </c>
      <c r="H30" s="21">
        <f t="shared" si="0"/>
        <v>28022.39</v>
      </c>
    </row>
    <row r="31" spans="1:8" x14ac:dyDescent="0.25">
      <c r="A31" s="4" t="s">
        <v>28</v>
      </c>
      <c r="B31" s="17" t="s">
        <v>73</v>
      </c>
      <c r="C31" s="7"/>
      <c r="D31" s="7"/>
      <c r="E31" s="22"/>
      <c r="F31" s="22"/>
      <c r="G31" s="22">
        <v>2178</v>
      </c>
      <c r="H31" s="21">
        <f t="shared" si="0"/>
        <v>2178</v>
      </c>
    </row>
    <row r="32" spans="1:8" x14ac:dyDescent="0.25">
      <c r="A32" s="4" t="s">
        <v>29</v>
      </c>
      <c r="B32" s="17" t="s">
        <v>64</v>
      </c>
      <c r="C32" s="5"/>
      <c r="D32" s="5"/>
      <c r="E32" s="20">
        <v>6655</v>
      </c>
      <c r="F32" s="20">
        <v>4235</v>
      </c>
      <c r="G32" s="20">
        <v>4235</v>
      </c>
      <c r="H32" s="21">
        <f t="shared" si="0"/>
        <v>15125</v>
      </c>
    </row>
    <row r="33" spans="1:10" x14ac:dyDescent="0.25">
      <c r="A33" s="4" t="s">
        <v>30</v>
      </c>
      <c r="B33" s="17" t="s">
        <v>30</v>
      </c>
      <c r="C33" s="5"/>
      <c r="D33" s="5"/>
      <c r="E33" s="20">
        <v>800</v>
      </c>
      <c r="F33" s="20">
        <v>800</v>
      </c>
      <c r="G33" s="20">
        <v>1600</v>
      </c>
      <c r="H33" s="21">
        <f t="shared" si="0"/>
        <v>3200</v>
      </c>
    </row>
    <row r="34" spans="1:10" x14ac:dyDescent="0.25">
      <c r="A34" s="4" t="s">
        <v>31</v>
      </c>
      <c r="B34" s="17" t="s">
        <v>65</v>
      </c>
      <c r="C34" s="5"/>
      <c r="D34" s="5">
        <v>6409.9</v>
      </c>
      <c r="E34" s="20">
        <v>7119.97</v>
      </c>
      <c r="F34" s="20">
        <v>12400</v>
      </c>
      <c r="G34" s="20">
        <f>16000+3599.75</f>
        <v>19599.75</v>
      </c>
      <c r="H34" s="21">
        <f t="shared" si="0"/>
        <v>45529.619999999995</v>
      </c>
    </row>
    <row r="35" spans="1:10" x14ac:dyDescent="0.25">
      <c r="A35" s="4" t="s">
        <v>32</v>
      </c>
      <c r="B35" s="17" t="s">
        <v>79</v>
      </c>
      <c r="C35" s="5">
        <f>43848.6+21924.28+43848.6+54810.74+43848.6+54810.74+43848.6</f>
        <v>306940.15999999997</v>
      </c>
      <c r="D35" s="5">
        <v>282646.90000000002</v>
      </c>
      <c r="E35" s="20">
        <v>416631.43</v>
      </c>
      <c r="F35" s="20">
        <v>352432.14</v>
      </c>
      <c r="G35" s="20">
        <v>334600</v>
      </c>
      <c r="H35" s="21">
        <f t="shared" si="0"/>
        <v>1693250.63</v>
      </c>
    </row>
    <row r="36" spans="1:10" x14ac:dyDescent="0.25">
      <c r="A36" s="4" t="s">
        <v>85</v>
      </c>
      <c r="B36" s="17" t="s">
        <v>80</v>
      </c>
      <c r="C36" s="5">
        <v>59089.33</v>
      </c>
      <c r="D36" s="5">
        <v>90920.54</v>
      </c>
      <c r="E36" s="20">
        <v>109104.65</v>
      </c>
      <c r="F36" s="20">
        <v>109104.6</v>
      </c>
      <c r="G36" s="20">
        <v>109104.6</v>
      </c>
      <c r="H36" s="21">
        <f>SUM(C36:G36)</f>
        <v>477323.72</v>
      </c>
    </row>
    <row r="37" spans="1:10" x14ac:dyDescent="0.25">
      <c r="A37" s="4" t="s">
        <v>33</v>
      </c>
      <c r="B37" s="17" t="s">
        <v>66</v>
      </c>
      <c r="C37" s="5"/>
      <c r="D37" s="5"/>
      <c r="E37" s="20">
        <v>2904</v>
      </c>
      <c r="F37" s="20">
        <v>2904</v>
      </c>
      <c r="G37" s="20"/>
      <c r="H37" s="21">
        <f t="shared" si="0"/>
        <v>5808</v>
      </c>
    </row>
    <row r="38" spans="1:10" x14ac:dyDescent="0.25">
      <c r="A38" s="4" t="s">
        <v>45</v>
      </c>
      <c r="B38" s="17" t="s">
        <v>84</v>
      </c>
      <c r="C38" s="5"/>
      <c r="D38" s="5"/>
      <c r="E38" s="20"/>
      <c r="F38" s="20"/>
      <c r="G38" s="20">
        <v>1497.98</v>
      </c>
      <c r="H38" s="21">
        <f t="shared" si="0"/>
        <v>1497.98</v>
      </c>
    </row>
    <row r="39" spans="1:10" x14ac:dyDescent="0.25">
      <c r="A39" s="4" t="s">
        <v>34</v>
      </c>
      <c r="B39" s="17" t="s">
        <v>67</v>
      </c>
      <c r="C39" s="5"/>
      <c r="D39" s="5">
        <v>8971.9599999999991</v>
      </c>
      <c r="E39" s="20">
        <v>10315</v>
      </c>
      <c r="F39" s="20">
        <f>18759.91+9079.89</f>
        <v>27839.8</v>
      </c>
      <c r="G39" s="20">
        <v>22500</v>
      </c>
      <c r="H39" s="21">
        <f t="shared" si="0"/>
        <v>69626.759999999995</v>
      </c>
    </row>
    <row r="40" spans="1:10" x14ac:dyDescent="0.25">
      <c r="A40" s="4" t="s">
        <v>88</v>
      </c>
      <c r="B40" s="17" t="s">
        <v>83</v>
      </c>
      <c r="C40" s="5"/>
      <c r="D40" s="5">
        <f>3630+2800</f>
        <v>6430</v>
      </c>
      <c r="E40" s="5">
        <f>3630+7018</f>
        <v>10648</v>
      </c>
      <c r="F40" s="5"/>
      <c r="G40" s="5"/>
      <c r="H40" s="6">
        <f t="shared" si="0"/>
        <v>17078</v>
      </c>
    </row>
    <row r="41" spans="1:10" x14ac:dyDescent="0.25">
      <c r="A41" s="4" t="s">
        <v>35</v>
      </c>
      <c r="B41" s="15" t="s">
        <v>72</v>
      </c>
      <c r="C41" s="7"/>
      <c r="D41" s="7"/>
      <c r="E41" s="7"/>
      <c r="F41" s="7">
        <f>484+484</f>
        <v>968</v>
      </c>
      <c r="G41" s="7"/>
      <c r="H41" s="6">
        <f t="shared" si="0"/>
        <v>968</v>
      </c>
    </row>
    <row r="42" spans="1:10" x14ac:dyDescent="0.25">
      <c r="A42" s="4" t="s">
        <v>36</v>
      </c>
      <c r="B42" s="15" t="s">
        <v>68</v>
      </c>
      <c r="C42" s="5"/>
      <c r="D42" s="5"/>
      <c r="E42" s="5">
        <v>2299</v>
      </c>
      <c r="F42" s="5">
        <v>2299</v>
      </c>
      <c r="G42" s="5"/>
      <c r="H42" s="6">
        <f t="shared" si="0"/>
        <v>4598</v>
      </c>
    </row>
    <row r="43" spans="1:10" x14ac:dyDescent="0.25">
      <c r="A43" s="4" t="s">
        <v>37</v>
      </c>
      <c r="B43" s="15" t="s">
        <v>37</v>
      </c>
      <c r="C43" s="7"/>
      <c r="D43" s="7"/>
      <c r="E43" s="7"/>
      <c r="F43" s="7"/>
      <c r="G43" s="7">
        <v>3200</v>
      </c>
      <c r="H43" s="6">
        <f t="shared" si="0"/>
        <v>3200</v>
      </c>
      <c r="J43" s="11"/>
    </row>
    <row r="44" spans="1:10" x14ac:dyDescent="0.25">
      <c r="A44" s="8" t="s">
        <v>38</v>
      </c>
      <c r="B44" s="16" t="s">
        <v>69</v>
      </c>
      <c r="C44" s="9"/>
      <c r="D44" s="9">
        <v>4210.8</v>
      </c>
      <c r="E44" s="9">
        <v>7671.4</v>
      </c>
      <c r="F44" s="9">
        <f>3194.4+3738.9</f>
        <v>6933.3</v>
      </c>
      <c r="G44" s="12">
        <v>31113</v>
      </c>
      <c r="H44" s="13">
        <f t="shared" si="0"/>
        <v>49928.5</v>
      </c>
    </row>
    <row r="45" spans="1:10" x14ac:dyDescent="0.25">
      <c r="A45" s="31" t="s">
        <v>91</v>
      </c>
      <c r="B45" s="32"/>
      <c r="C45" s="1">
        <f t="shared" ref="C45:G45" si="1">SUM(C2:C44)</f>
        <v>394094.91</v>
      </c>
      <c r="D45" s="1">
        <f t="shared" si="1"/>
        <v>479369.93</v>
      </c>
      <c r="E45" s="1">
        <f t="shared" si="1"/>
        <v>701567.60000000009</v>
      </c>
      <c r="F45" s="1">
        <f t="shared" si="1"/>
        <v>775782.25000000012</v>
      </c>
      <c r="G45" s="1">
        <f t="shared" si="1"/>
        <v>717091.86</v>
      </c>
      <c r="H45" s="1">
        <f>SUM(H2:H44)</f>
        <v>3067906.5499999993</v>
      </c>
    </row>
    <row r="46" spans="1:10" x14ac:dyDescent="0.25">
      <c r="A46" s="36" t="s">
        <v>39</v>
      </c>
      <c r="B46" s="36"/>
      <c r="C46" s="36"/>
      <c r="D46" s="36"/>
      <c r="E46" s="36"/>
      <c r="F46" s="36"/>
      <c r="G46" s="36"/>
      <c r="H46" s="36"/>
    </row>
    <row r="47" spans="1:10" x14ac:dyDescent="0.25">
      <c r="A47" s="37" t="s">
        <v>40</v>
      </c>
      <c r="B47" s="38"/>
      <c r="C47" s="7">
        <v>40000</v>
      </c>
      <c r="D47" s="7">
        <v>40000</v>
      </c>
      <c r="E47" s="7">
        <v>40000</v>
      </c>
      <c r="F47" s="7">
        <v>40000</v>
      </c>
      <c r="G47" s="7">
        <v>40000</v>
      </c>
      <c r="H47" s="6">
        <f>C47+D47+E47+F47+G47</f>
        <v>200000</v>
      </c>
    </row>
    <row r="48" spans="1:10" x14ac:dyDescent="0.25">
      <c r="A48" s="37" t="s">
        <v>41</v>
      </c>
      <c r="B48" s="38"/>
      <c r="C48" s="7">
        <v>40000</v>
      </c>
      <c r="D48" s="7">
        <v>40000</v>
      </c>
      <c r="E48" s="7">
        <v>40000</v>
      </c>
      <c r="F48" s="7">
        <v>40000</v>
      </c>
      <c r="G48" s="7">
        <v>40000</v>
      </c>
      <c r="H48" s="6">
        <f t="shared" ref="H48:H49" si="2">C48+D48+E48+F48+G48</f>
        <v>200000</v>
      </c>
    </row>
    <row r="49" spans="1:8" x14ac:dyDescent="0.25">
      <c r="A49" s="37" t="s">
        <v>42</v>
      </c>
      <c r="B49" s="38"/>
      <c r="C49" s="7">
        <v>40090</v>
      </c>
      <c r="D49" s="7">
        <v>40090</v>
      </c>
      <c r="E49" s="7">
        <v>40090</v>
      </c>
      <c r="F49" s="7">
        <v>40091.4</v>
      </c>
      <c r="G49" s="7">
        <v>40091.4</v>
      </c>
      <c r="H49" s="6">
        <f t="shared" si="2"/>
        <v>200452.8</v>
      </c>
    </row>
    <row r="50" spans="1:8" x14ac:dyDescent="0.25">
      <c r="A50" s="29" t="s">
        <v>43</v>
      </c>
      <c r="B50" s="30"/>
      <c r="C50" s="26">
        <f t="shared" ref="C50:H50" si="3">SUM(C47:C49)</f>
        <v>120090</v>
      </c>
      <c r="D50" s="26">
        <f t="shared" si="3"/>
        <v>120090</v>
      </c>
      <c r="E50" s="26">
        <f t="shared" si="3"/>
        <v>120090</v>
      </c>
      <c r="F50" s="26">
        <f t="shared" si="3"/>
        <v>120091.4</v>
      </c>
      <c r="G50" s="26">
        <f t="shared" si="3"/>
        <v>120091.4</v>
      </c>
      <c r="H50" s="27">
        <f t="shared" si="3"/>
        <v>600452.80000000005</v>
      </c>
    </row>
    <row r="51" spans="1:8" x14ac:dyDescent="0.25">
      <c r="A51" s="28"/>
      <c r="B51" s="28"/>
      <c r="C51" s="28"/>
      <c r="D51" s="28"/>
      <c r="E51" s="28"/>
      <c r="F51" s="28"/>
      <c r="G51" s="28"/>
      <c r="H51" s="28"/>
    </row>
    <row r="52" spans="1:8" x14ac:dyDescent="0.25">
      <c r="A52" s="33" t="s">
        <v>90</v>
      </c>
      <c r="B52" s="34"/>
      <c r="C52" s="34"/>
      <c r="D52" s="34"/>
      <c r="E52" s="34"/>
      <c r="F52" s="34"/>
      <c r="G52" s="35"/>
      <c r="H52" s="1">
        <f>SUM(H45+H50)</f>
        <v>3668359.3499999996</v>
      </c>
    </row>
  </sheetData>
  <mergeCells count="7">
    <mergeCell ref="A50:B50"/>
    <mergeCell ref="A45:B45"/>
    <mergeCell ref="A52:G52"/>
    <mergeCell ref="A46:H46"/>
    <mergeCell ref="A47:B47"/>
    <mergeCell ref="A48:B48"/>
    <mergeCell ref="A49:B49"/>
  </mergeCells>
  <pageMargins left="0.25" right="0.25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DEFINITIVA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Cortes</dc:creator>
  <cp:lastModifiedBy>Cortes</cp:lastModifiedBy>
  <cp:lastPrinted>2019-11-26T11:07:37Z</cp:lastPrinted>
  <dcterms:created xsi:type="dcterms:W3CDTF">2019-10-16T08:13:25Z</dcterms:created>
  <dcterms:modified xsi:type="dcterms:W3CDTF">2019-12-10T11:50:49Z</dcterms:modified>
</cp:coreProperties>
</file>